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075" windowHeight="7695" activeTab="0"/>
  </bookViews>
  <sheets>
    <sheet name="Electricidad" sheetId="1" r:id="rId1"/>
    <sheet name="Transporte por carretera" sheetId="2" r:id="rId2"/>
    <sheet name="Transp. ferrovia_marít_aéreo" sheetId="3" r:id="rId3"/>
    <sheet name="Combustibles fósiles" sheetId="4" r:id="rId4"/>
    <sheet name="Renovables" sheetId="5" r:id="rId5"/>
    <sheet name="Residuo" sheetId="6" r:id="rId6"/>
    <sheet name="EDAR" sheetId="7" r:id="rId7"/>
    <sheet name="Sumidero" sheetId="8" r:id="rId8"/>
    <sheet name="Hoja4" sheetId="9" r:id="rId9"/>
  </sheets>
  <definedNames/>
  <calcPr fullCalcOnLoad="1"/>
</workbook>
</file>

<file path=xl/comments2.xml><?xml version="1.0" encoding="utf-8"?>
<comments xmlns="http://schemas.openxmlformats.org/spreadsheetml/2006/main">
  <authors>
    <author>Maria Jose Calle - INERCO</author>
  </authors>
  <commentList>
    <comment ref="E19" authorId="0">
      <text>
        <r>
          <rPr>
            <b/>
            <sz val="9"/>
            <rFont val="Tahoma"/>
            <family val="2"/>
          </rPr>
          <t>Maria Jose Calle - INERCO:</t>
        </r>
        <r>
          <rPr>
            <sz val="9"/>
            <rFont val="Tahoma"/>
            <family val="2"/>
          </rPr>
          <t xml:space="preserve">
Wh/km</t>
        </r>
      </text>
    </comment>
    <comment ref="E20" authorId="0">
      <text>
        <r>
          <rPr>
            <b/>
            <sz val="9"/>
            <rFont val="Tahoma"/>
            <family val="2"/>
          </rPr>
          <t>Maria Jose Calle - INERCO:</t>
        </r>
        <r>
          <rPr>
            <sz val="9"/>
            <rFont val="Tahoma"/>
            <family val="2"/>
          </rPr>
          <t xml:space="preserve">
Wh/km</t>
        </r>
      </text>
    </comment>
    <comment ref="E21" authorId="0">
      <text>
        <r>
          <rPr>
            <b/>
            <sz val="9"/>
            <rFont val="Tahoma"/>
            <family val="2"/>
          </rPr>
          <t>Maria Jose Calle - INERCO:</t>
        </r>
        <r>
          <rPr>
            <sz val="9"/>
            <rFont val="Tahoma"/>
            <family val="2"/>
          </rPr>
          <t xml:space="preserve">
Wh/km
</t>
        </r>
      </text>
    </comment>
  </commentList>
</comments>
</file>

<file path=xl/comments7.xml><?xml version="1.0" encoding="utf-8"?>
<comments xmlns="http://schemas.openxmlformats.org/spreadsheetml/2006/main">
  <authors>
    <author>Maria Jose Calle - INERCO</author>
  </authors>
  <commentList>
    <comment ref="F4" authorId="0">
      <text>
        <r>
          <rPr>
            <sz val="9"/>
            <rFont val="Tahoma"/>
            <family val="2"/>
          </rPr>
          <t>Este dato se puede incluir bien como capacidad de tratamiento de las depuradoras por hab-equivalente o bien cantidad de agua tratada en las depuradoras. Tan solo hay que incluir uno de los dos</t>
        </r>
      </text>
    </comment>
  </commentList>
</comments>
</file>

<file path=xl/sharedStrings.xml><?xml version="1.0" encoding="utf-8"?>
<sst xmlns="http://schemas.openxmlformats.org/spreadsheetml/2006/main" count="244" uniqueCount="173">
  <si>
    <t>Indicador</t>
  </si>
  <si>
    <t>Tipo de vehículo</t>
  </si>
  <si>
    <t>Sub-categoría</t>
  </si>
  <si>
    <t>Tecnología</t>
  </si>
  <si>
    <t>Combustible</t>
  </si>
  <si>
    <t>consumo cble g/km</t>
  </si>
  <si>
    <t>kg CO2/kg cble</t>
  </si>
  <si>
    <t>kg CO2/km recorrido</t>
  </si>
  <si>
    <t>Turismo</t>
  </si>
  <si>
    <t>Gasolina&lt;1,4 l</t>
  </si>
  <si>
    <t>pre-ECE y lazo abierto</t>
  </si>
  <si>
    <t>Gasolina</t>
  </si>
  <si>
    <t>Euro I y posteriores</t>
  </si>
  <si>
    <t>Gasolina 1,4-2,0 l</t>
  </si>
  <si>
    <t>Gasolina &gt;2,0 l</t>
  </si>
  <si>
    <t>Diesel &lt;2,0 l</t>
  </si>
  <si>
    <t>Convencional</t>
  </si>
  <si>
    <t>Diesel</t>
  </si>
  <si>
    <t>Diesel &gt;2,0 l</t>
  </si>
  <si>
    <t>LPG</t>
  </si>
  <si>
    <t>Gasolina híbrido 1,4-2,0 l</t>
  </si>
  <si>
    <t>Gasolina/eléctrico</t>
  </si>
  <si>
    <t>Eléctrico</t>
  </si>
  <si>
    <t>50 Wh</t>
  </si>
  <si>
    <t>Electricidad</t>
  </si>
  <si>
    <t>75 Wh</t>
  </si>
  <si>
    <t>80 Wh</t>
  </si>
  <si>
    <t>Vehículos ligeros</t>
  </si>
  <si>
    <t>Gasolina &lt; 3,5 t</t>
  </si>
  <si>
    <t>Diesel &lt;3,5t</t>
  </si>
  <si>
    <t>Camiones de carga pesada</t>
  </si>
  <si>
    <t>&lt;=7,5 t</t>
  </si>
  <si>
    <t>7,5-16 t</t>
  </si>
  <si>
    <t>16-32 t</t>
  </si>
  <si>
    <t>&gt;32t</t>
  </si>
  <si>
    <t>Autobuses</t>
  </si>
  <si>
    <t>Autobuses urbanos funcionando con Gas natural comprimido</t>
  </si>
  <si>
    <t>HD Euro I-91/542/EEC Etapa I</t>
  </si>
  <si>
    <t>Gas natural</t>
  </si>
  <si>
    <t>HD Euro II-91/542/EEC Etapa II</t>
  </si>
  <si>
    <t>HD Euro III-200</t>
  </si>
  <si>
    <t>Mejora de vehículos ecológicos</t>
  </si>
  <si>
    <t>Autobuses urbanos estándar 15-18 t</t>
  </si>
  <si>
    <t>Gasoil</t>
  </si>
  <si>
    <t>Biodiésel</t>
  </si>
  <si>
    <t>Etanol</t>
  </si>
  <si>
    <t>Autocares estándars 15-18 t</t>
  </si>
  <si>
    <t>Convencionales</t>
  </si>
  <si>
    <t>Ciclomotor</t>
  </si>
  <si>
    <t>&lt;50 cm3</t>
  </si>
  <si>
    <t xml:space="preserve">Euro I </t>
  </si>
  <si>
    <t>Euro II</t>
  </si>
  <si>
    <t>Euro III</t>
  </si>
  <si>
    <t>Motocicletas</t>
  </si>
  <si>
    <t>2 tiempos&gt;50 cm3</t>
  </si>
  <si>
    <t>4 tiempos&lt;250 cm3</t>
  </si>
  <si>
    <t>4 tiempos 250-750 cm3</t>
  </si>
  <si>
    <t>4 tiempos&gt;750 cm3</t>
  </si>
  <si>
    <t>Año 2011</t>
  </si>
  <si>
    <t>Año 2010</t>
  </si>
  <si>
    <t>Año 2009</t>
  </si>
  <si>
    <t>Año 2008</t>
  </si>
  <si>
    <t>Año 2007</t>
  </si>
  <si>
    <t>Año 2006</t>
  </si>
  <si>
    <t>Dato</t>
  </si>
  <si>
    <t>km recorridos</t>
  </si>
  <si>
    <t>Emisiones de CO2 (t)</t>
  </si>
  <si>
    <t>Emisiones CO2 (t)</t>
  </si>
  <si>
    <t>DATO</t>
  </si>
  <si>
    <t>Consumo de electricidad: SIMA</t>
  </si>
  <si>
    <t>Tipo combustible</t>
  </si>
  <si>
    <t>FE (t CO2/TJ)</t>
  </si>
  <si>
    <t>FE (t CO2/t)</t>
  </si>
  <si>
    <t>Consumo de combustible (ktep)</t>
  </si>
  <si>
    <t>Gases licuados del petróleo</t>
  </si>
  <si>
    <t>Gasóleo de calefacción</t>
  </si>
  <si>
    <t xml:space="preserve">Gasóleo </t>
  </si>
  <si>
    <t>Factores de emisión</t>
  </si>
  <si>
    <t>Tipo energía renovable</t>
  </si>
  <si>
    <t>Hidroeléctrica</t>
  </si>
  <si>
    <t>Eólica</t>
  </si>
  <si>
    <t>Solar Fotovoltaica</t>
  </si>
  <si>
    <t>Solar Témica</t>
  </si>
  <si>
    <t>Biomasa</t>
  </si>
  <si>
    <t>Energía  generada (kWh)</t>
  </si>
  <si>
    <t>FE (kg CO2 equiv/kWh)</t>
  </si>
  <si>
    <t>Biodiesel</t>
  </si>
  <si>
    <t>Bioetanol</t>
  </si>
  <si>
    <t>Deposición controlada</t>
  </si>
  <si>
    <t>Deposición controlada con aprovechamiento energético</t>
  </si>
  <si>
    <t>Compostaje</t>
  </si>
  <si>
    <t>Residuos Municipales (t)</t>
  </si>
  <si>
    <t>Tipo tratamiento dado al residuo</t>
  </si>
  <si>
    <t>Contaminante</t>
  </si>
  <si>
    <t>CO2</t>
  </si>
  <si>
    <t>CH4</t>
  </si>
  <si>
    <t>NO2</t>
  </si>
  <si>
    <t>Factor de emisión</t>
  </si>
  <si>
    <t>kg/hab-equiv</t>
  </si>
  <si>
    <t>Emisiones (t)</t>
  </si>
  <si>
    <t>Emisiones CO2 equivalente (t)</t>
  </si>
  <si>
    <t>hab-equiv</t>
  </si>
  <si>
    <t>Especies</t>
  </si>
  <si>
    <t>Acacia auriculiformis</t>
  </si>
  <si>
    <t>Acacia mearnsii</t>
  </si>
  <si>
    <t>Araucaria angustifolia</t>
  </si>
  <si>
    <t>Araucaria cunninghamii</t>
  </si>
  <si>
    <t>Casuarina equisetofolia</t>
  </si>
  <si>
    <t>Casuarina junghuhniana</t>
  </si>
  <si>
    <t>Cordia alliadora</t>
  </si>
  <si>
    <t>Cupressus lusitanica</t>
  </si>
  <si>
    <t>Dalgergia sissoo</t>
  </si>
  <si>
    <t>Eucalyptus camaldulensis</t>
  </si>
  <si>
    <t>Eucalyptus deglupta</t>
  </si>
  <si>
    <t>Eucalyptus globulus</t>
  </si>
  <si>
    <t>Eucalyptus grandis</t>
  </si>
  <si>
    <t>Eucalyptus saligna</t>
  </si>
  <si>
    <t>Eucalyptus urophylla</t>
  </si>
  <si>
    <t>Gmelina arbórea</t>
  </si>
  <si>
    <t>Leucaena leucocephala</t>
  </si>
  <si>
    <t>Pinus careibaea v. caribaea</t>
  </si>
  <si>
    <t>Pinus careibaea v. hondurensis</t>
  </si>
  <si>
    <t>Pinus oocarpa</t>
  </si>
  <si>
    <t>Pinus patula</t>
  </si>
  <si>
    <t>Pinus radiata</t>
  </si>
  <si>
    <t>Swietenia macrophylla</t>
  </si>
  <si>
    <t>Tectona grandis</t>
  </si>
  <si>
    <t>Terminalia ivorensis</t>
  </si>
  <si>
    <t>Terminalia superba</t>
  </si>
  <si>
    <t>Crecimiento neto del volumen aéreo</t>
  </si>
  <si>
    <t>Superficie(ha) ocupada por cada especie</t>
  </si>
  <si>
    <t>Contenido de C por unidad de volumen (t C/m3)</t>
  </si>
  <si>
    <t>Captación CO2 (t)</t>
  </si>
  <si>
    <t>TOTAL</t>
  </si>
  <si>
    <t>TRANSPORTE POR CARRETERA</t>
  </si>
  <si>
    <t>Modo</t>
  </si>
  <si>
    <t>Renfe AVE</t>
  </si>
  <si>
    <t>Renfe Cercanías</t>
  </si>
  <si>
    <t>Renfe Media Distancia</t>
  </si>
  <si>
    <t>TRANSPORTE FERROVIARIO DE PERSONAS</t>
  </si>
  <si>
    <t>TRANSPORTE FERROVIARIO DE MERCANCIAS</t>
  </si>
  <si>
    <t>Datos</t>
  </si>
  <si>
    <t>Pasajeros</t>
  </si>
  <si>
    <t xml:space="preserve"> t carga</t>
  </si>
  <si>
    <r>
      <t>Factor emisión 
(g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/pasajero*km)</t>
    </r>
  </si>
  <si>
    <r>
      <t>Factor emisión 
(g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/t carga*km)</t>
    </r>
  </si>
  <si>
    <t>Diesel/Gasoil</t>
  </si>
  <si>
    <t>Fueloil ligero</t>
  </si>
  <si>
    <t>Fueloil pesado</t>
  </si>
  <si>
    <t>Gas licuado del petróleo (GLP)</t>
  </si>
  <si>
    <t>Gas natural licuado (GNL)</t>
  </si>
  <si>
    <r>
      <t>Factor de emisión (kCO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/kg combustible)</t>
    </r>
  </si>
  <si>
    <t>Dato 
Consumo de combustible (kg)</t>
  </si>
  <si>
    <t>TRANSPORTE MARÍTIMO</t>
  </si>
  <si>
    <t>Emisiones aeronaves</t>
  </si>
  <si>
    <t>FE</t>
  </si>
  <si>
    <t>(t CO2/LTO)</t>
  </si>
  <si>
    <t>A320</t>
  </si>
  <si>
    <t>A321</t>
  </si>
  <si>
    <t>B737-800</t>
  </si>
  <si>
    <t>B757-200</t>
  </si>
  <si>
    <t>Turbohélice (*)</t>
  </si>
  <si>
    <t>Nº LTO</t>
  </si>
  <si>
    <t>TRANSPORTE AÉREO</t>
  </si>
  <si>
    <r>
      <t>FE (kg CO</t>
    </r>
    <r>
      <rPr>
        <b/>
        <vertAlign val="subscript"/>
        <sz val="11"/>
        <color indexed="8"/>
        <rFont val="Calibri"/>
        <family val="2"/>
      </rPr>
      <t xml:space="preserve">2 eq </t>
    </r>
    <r>
      <rPr>
        <b/>
        <sz val="11"/>
        <color indexed="8"/>
        <rFont val="Calibri"/>
        <family val="2"/>
      </rPr>
      <t>/t RSU)</t>
    </r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</si>
  <si>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agua tratada</t>
    </r>
  </si>
  <si>
    <r>
      <t>g/m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agua tratada</t>
    </r>
  </si>
  <si>
    <t>Año 2012</t>
  </si>
  <si>
    <t>Año 2013</t>
  </si>
  <si>
    <r>
      <t>Indicador (t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/Mwh)</t>
    </r>
  </si>
  <si>
    <r>
      <t>Emisiones (t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)</t>
    </r>
  </si>
  <si>
    <t xml:space="preserve">Fuente del indicador: Libro de la energía años 2006-2011 e IDAE. </t>
  </si>
  <si>
    <t>Consumo electricidad (Mwh)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</si>
</sst>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</numFmts>
  <fonts count="30"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3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18" borderId="2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18" borderId="1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3" fillId="0" borderId="23" xfId="0" applyFont="1" applyBorder="1" applyAlignment="1">
      <alignment/>
    </xf>
    <xf numFmtId="0" fontId="0" fillId="3" borderId="13" xfId="0" applyFill="1" applyBorder="1" applyAlignment="1">
      <alignment/>
    </xf>
    <xf numFmtId="0" fontId="3" fillId="0" borderId="22" xfId="0" applyFont="1" applyBorder="1" applyAlignment="1">
      <alignment/>
    </xf>
    <xf numFmtId="0" fontId="0" fillId="3" borderId="16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3" borderId="38" xfId="0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" borderId="43" xfId="0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4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2" fontId="0" fillId="0" borderId="18" xfId="0" applyNumberFormat="1" applyBorder="1" applyAlignment="1">
      <alignment/>
    </xf>
    <xf numFmtId="0" fontId="0" fillId="3" borderId="49" xfId="0" applyFill="1" applyBorder="1" applyAlignment="1">
      <alignment/>
    </xf>
    <xf numFmtId="0" fontId="0" fillId="0" borderId="50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5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wrapText="1"/>
    </xf>
    <xf numFmtId="1" fontId="0" fillId="0" borderId="13" xfId="0" applyNumberFormat="1" applyBorder="1" applyAlignment="1">
      <alignment horizontal="center" vertical="center"/>
    </xf>
    <xf numFmtId="0" fontId="24" fillId="0" borderId="22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0" fillId="3" borderId="18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57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0" fillId="0" borderId="14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top" wrapText="1"/>
    </xf>
    <xf numFmtId="0" fontId="0" fillId="7" borderId="13" xfId="0" applyFill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7" borderId="16" xfId="0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7" borderId="18" xfId="0" applyFill="1" applyBorder="1" applyAlignment="1">
      <alignment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5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2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7" fillId="0" borderId="0" xfId="0" applyFont="1" applyAlignment="1">
      <alignment/>
    </xf>
    <xf numFmtId="3" fontId="3" fillId="3" borderId="23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0" fillId="3" borderId="63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18" borderId="20" xfId="0" applyFont="1" applyFill="1" applyBorder="1" applyAlignment="1">
      <alignment horizontal="center"/>
    </xf>
    <xf numFmtId="3" fontId="8" fillId="18" borderId="24" xfId="0" applyNumberFormat="1" applyFont="1" applyFill="1" applyBorder="1" applyAlignment="1">
      <alignment horizontal="center"/>
    </xf>
    <xf numFmtId="3" fontId="8" fillId="18" borderId="18" xfId="0" applyNumberFormat="1" applyFont="1" applyFill="1" applyBorder="1" applyAlignment="1">
      <alignment horizontal="center"/>
    </xf>
    <xf numFmtId="3" fontId="8" fillId="18" borderId="53" xfId="0" applyNumberFormat="1" applyFont="1" applyFill="1" applyBorder="1" applyAlignment="1">
      <alignment horizontal="center"/>
    </xf>
    <xf numFmtId="3" fontId="8" fillId="18" borderId="19" xfId="0" applyNumberFormat="1" applyFont="1" applyFill="1" applyBorder="1" applyAlignment="1">
      <alignment horizontal="center"/>
    </xf>
    <xf numFmtId="0" fontId="3" fillId="0" borderId="6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3" fillId="20" borderId="0" xfId="0" applyFont="1" applyFill="1" applyAlignment="1">
      <alignment horizontal="center" vertical="center"/>
    </xf>
    <xf numFmtId="0" fontId="3" fillId="0" borderId="5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2" max="2" width="28.140625" style="0" customWidth="1"/>
  </cols>
  <sheetData>
    <row r="2" spans="2:10" ht="15.75" thickBot="1">
      <c r="B2" s="26"/>
      <c r="C2" s="24" t="s">
        <v>168</v>
      </c>
      <c r="D2" s="24" t="s">
        <v>167</v>
      </c>
      <c r="E2" s="24" t="s">
        <v>58</v>
      </c>
      <c r="F2" s="24" t="s">
        <v>59</v>
      </c>
      <c r="G2" s="24" t="s">
        <v>60</v>
      </c>
      <c r="H2" s="24" t="s">
        <v>61</v>
      </c>
      <c r="I2" s="24" t="s">
        <v>62</v>
      </c>
      <c r="J2" s="24" t="s">
        <v>63</v>
      </c>
    </row>
    <row r="3" spans="1:11" ht="15">
      <c r="A3" t="s">
        <v>68</v>
      </c>
      <c r="B3" s="153" t="s">
        <v>172</v>
      </c>
      <c r="C3" s="139"/>
      <c r="D3" s="140"/>
      <c r="E3" s="141"/>
      <c r="F3" s="145">
        <v>2865557</v>
      </c>
      <c r="G3" s="145">
        <v>3092964</v>
      </c>
      <c r="H3" s="145">
        <v>3071374</v>
      </c>
      <c r="I3" s="145">
        <v>3181854</v>
      </c>
      <c r="J3" s="146">
        <v>3224819</v>
      </c>
      <c r="K3" s="2"/>
    </row>
    <row r="4" spans="2:10" ht="18">
      <c r="B4" s="147" t="s">
        <v>169</v>
      </c>
      <c r="C4" s="148">
        <v>0.29</v>
      </c>
      <c r="D4" s="149">
        <v>0.36</v>
      </c>
      <c r="E4" s="150">
        <v>0.33</v>
      </c>
      <c r="F4" s="151">
        <v>0.28</v>
      </c>
      <c r="G4" s="151">
        <v>0.36</v>
      </c>
      <c r="H4" s="151">
        <v>0.385</v>
      </c>
      <c r="I4" s="151">
        <v>0.45</v>
      </c>
      <c r="J4" s="152">
        <v>0.44</v>
      </c>
    </row>
    <row r="5" spans="2:10" ht="18.75" thickBot="1">
      <c r="B5" s="154" t="s">
        <v>170</v>
      </c>
      <c r="C5" s="155">
        <f>C3*C4</f>
        <v>0</v>
      </c>
      <c r="D5" s="156">
        <f>D3*D4</f>
        <v>0</v>
      </c>
      <c r="E5" s="157">
        <f aca="true" t="shared" si="0" ref="E5:J5">E3*E4</f>
        <v>0</v>
      </c>
      <c r="F5" s="156">
        <f t="shared" si="0"/>
        <v>802355.9600000001</v>
      </c>
      <c r="G5" s="156">
        <f t="shared" si="0"/>
        <v>1113467.04</v>
      </c>
      <c r="H5" s="156">
        <f t="shared" si="0"/>
        <v>1182478.99</v>
      </c>
      <c r="I5" s="156">
        <f t="shared" si="0"/>
        <v>1431834.3</v>
      </c>
      <c r="J5" s="158">
        <f t="shared" si="0"/>
        <v>1418920.36</v>
      </c>
    </row>
    <row r="6" ht="7.5" customHeight="1"/>
    <row r="7" ht="15">
      <c r="C7" s="138" t="s">
        <v>171</v>
      </c>
    </row>
    <row r="8" ht="15">
      <c r="C8" s="138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="75" zoomScaleNormal="75" zoomScalePageLayoutView="0" workbookViewId="0" topLeftCell="A10">
      <selection activeCell="I31" sqref="I31"/>
    </sheetView>
  </sheetViews>
  <sheetFormatPr defaultColWidth="18.00390625" defaultRowHeight="15"/>
  <cols>
    <col min="1" max="2" width="18.00390625" style="0" customWidth="1"/>
    <col min="3" max="3" width="20.8515625" style="0" customWidth="1"/>
    <col min="4" max="6" width="18.00390625" style="0" customWidth="1"/>
    <col min="7" max="7" width="23.57421875" style="0" customWidth="1"/>
    <col min="9" max="9" width="22.140625" style="0" customWidth="1"/>
  </cols>
  <sheetData>
    <row r="2" ht="15">
      <c r="C2" s="2" t="s">
        <v>134</v>
      </c>
    </row>
    <row r="4" spans="6:8" ht="15.75" thickBot="1">
      <c r="F4" s="1"/>
      <c r="G4" s="24" t="s">
        <v>0</v>
      </c>
      <c r="H4" s="24" t="s">
        <v>64</v>
      </c>
    </row>
    <row r="5" spans="1:9" ht="33.75" customHeight="1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128" t="s">
        <v>6</v>
      </c>
      <c r="G5" s="129" t="s">
        <v>7</v>
      </c>
      <c r="H5" s="27" t="s">
        <v>65</v>
      </c>
      <c r="I5" s="25" t="s">
        <v>66</v>
      </c>
    </row>
    <row r="6" spans="1:9" ht="15">
      <c r="A6" s="196" t="s">
        <v>8</v>
      </c>
      <c r="B6" s="165" t="s">
        <v>9</v>
      </c>
      <c r="C6" s="6" t="s">
        <v>10</v>
      </c>
      <c r="D6" s="165" t="s">
        <v>11</v>
      </c>
      <c r="E6" s="7">
        <v>65</v>
      </c>
      <c r="F6" s="7">
        <v>3.17</v>
      </c>
      <c r="G6" s="8">
        <f aca="true" t="shared" si="0" ref="G6:G18">E6*F6/1000</f>
        <v>0.20604999999999998</v>
      </c>
      <c r="H6" s="28"/>
      <c r="I6" s="49">
        <f>G6*H6/1000</f>
        <v>0</v>
      </c>
    </row>
    <row r="7" spans="1:9" ht="15">
      <c r="A7" s="197"/>
      <c r="B7" s="199"/>
      <c r="C7" s="9" t="s">
        <v>12</v>
      </c>
      <c r="D7" s="190"/>
      <c r="E7" s="10">
        <v>56</v>
      </c>
      <c r="F7" s="10">
        <v>3.17</v>
      </c>
      <c r="G7" s="8">
        <f t="shared" si="0"/>
        <v>0.17751999999999998</v>
      </c>
      <c r="H7" s="28"/>
      <c r="I7" s="49">
        <f aca="true" t="shared" si="1" ref="I7:I58">G7*H7/1000</f>
        <v>0</v>
      </c>
    </row>
    <row r="8" spans="1:9" ht="15">
      <c r="A8" s="197"/>
      <c r="B8" s="189" t="s">
        <v>13</v>
      </c>
      <c r="C8" s="9" t="s">
        <v>10</v>
      </c>
      <c r="D8" s="190"/>
      <c r="E8" s="10">
        <v>77</v>
      </c>
      <c r="F8" s="10">
        <v>3.17</v>
      </c>
      <c r="G8" s="8">
        <f t="shared" si="0"/>
        <v>0.24409</v>
      </c>
      <c r="H8" s="28"/>
      <c r="I8" s="49">
        <f t="shared" si="1"/>
        <v>0</v>
      </c>
    </row>
    <row r="9" spans="1:9" ht="15">
      <c r="A9" s="197"/>
      <c r="B9" s="199"/>
      <c r="C9" s="9" t="s">
        <v>12</v>
      </c>
      <c r="D9" s="190"/>
      <c r="E9" s="10">
        <v>66</v>
      </c>
      <c r="F9" s="10">
        <v>3.17</v>
      </c>
      <c r="G9" s="8">
        <f t="shared" si="0"/>
        <v>0.20922</v>
      </c>
      <c r="H9" s="28"/>
      <c r="I9" s="49">
        <f t="shared" si="1"/>
        <v>0</v>
      </c>
    </row>
    <row r="10" spans="1:9" ht="15">
      <c r="A10" s="197"/>
      <c r="B10" s="189" t="s">
        <v>14</v>
      </c>
      <c r="C10" s="9" t="s">
        <v>10</v>
      </c>
      <c r="D10" s="190"/>
      <c r="E10" s="10">
        <v>95</v>
      </c>
      <c r="F10" s="10">
        <v>3.17</v>
      </c>
      <c r="G10" s="8">
        <f t="shared" si="0"/>
        <v>0.30115</v>
      </c>
      <c r="H10" s="28"/>
      <c r="I10" s="49">
        <f t="shared" si="1"/>
        <v>0</v>
      </c>
    </row>
    <row r="11" spans="1:9" ht="15">
      <c r="A11" s="197"/>
      <c r="B11" s="199"/>
      <c r="C11" s="9" t="s">
        <v>12</v>
      </c>
      <c r="D11" s="199"/>
      <c r="E11" s="10">
        <v>86</v>
      </c>
      <c r="F11" s="10">
        <v>3.17</v>
      </c>
      <c r="G11" s="8">
        <f t="shared" si="0"/>
        <v>0.27262000000000003</v>
      </c>
      <c r="H11" s="28"/>
      <c r="I11" s="49">
        <f t="shared" si="1"/>
        <v>0</v>
      </c>
    </row>
    <row r="12" spans="1:9" ht="15">
      <c r="A12" s="197"/>
      <c r="B12" s="189" t="s">
        <v>15</v>
      </c>
      <c r="C12" s="9" t="s">
        <v>16</v>
      </c>
      <c r="D12" s="189" t="s">
        <v>17</v>
      </c>
      <c r="E12" s="10">
        <v>63</v>
      </c>
      <c r="F12" s="10">
        <v>3.16</v>
      </c>
      <c r="G12" s="8">
        <f t="shared" si="0"/>
        <v>0.19908</v>
      </c>
      <c r="H12" s="28"/>
      <c r="I12" s="49">
        <f t="shared" si="1"/>
        <v>0</v>
      </c>
    </row>
    <row r="13" spans="1:9" ht="15">
      <c r="A13" s="197"/>
      <c r="B13" s="199"/>
      <c r="C13" s="9" t="s">
        <v>12</v>
      </c>
      <c r="D13" s="190"/>
      <c r="E13" s="10">
        <v>55</v>
      </c>
      <c r="F13" s="10">
        <v>3.16</v>
      </c>
      <c r="G13" s="8">
        <f t="shared" si="0"/>
        <v>0.1738</v>
      </c>
      <c r="H13" s="28"/>
      <c r="I13" s="49">
        <f t="shared" si="1"/>
        <v>0</v>
      </c>
    </row>
    <row r="14" spans="1:9" ht="15">
      <c r="A14" s="197"/>
      <c r="B14" s="189" t="s">
        <v>18</v>
      </c>
      <c r="C14" s="9" t="s">
        <v>16</v>
      </c>
      <c r="D14" s="190"/>
      <c r="E14" s="10">
        <v>75</v>
      </c>
      <c r="F14" s="10">
        <v>3.16</v>
      </c>
      <c r="G14" s="8">
        <f t="shared" si="0"/>
        <v>0.237</v>
      </c>
      <c r="H14" s="28"/>
      <c r="I14" s="49">
        <f t="shared" si="1"/>
        <v>0</v>
      </c>
    </row>
    <row r="15" spans="1:9" ht="15">
      <c r="A15" s="197"/>
      <c r="B15" s="199"/>
      <c r="C15" s="9" t="s">
        <v>12</v>
      </c>
      <c r="D15" s="199"/>
      <c r="E15" s="10">
        <v>73</v>
      </c>
      <c r="F15" s="10">
        <v>3.16</v>
      </c>
      <c r="G15" s="8">
        <f t="shared" si="0"/>
        <v>0.23068</v>
      </c>
      <c r="H15" s="28"/>
      <c r="I15" s="49">
        <f t="shared" si="1"/>
        <v>0</v>
      </c>
    </row>
    <row r="16" spans="1:9" ht="15">
      <c r="A16" s="197"/>
      <c r="B16" s="189" t="s">
        <v>19</v>
      </c>
      <c r="C16" s="9" t="s">
        <v>16</v>
      </c>
      <c r="D16" s="189" t="s">
        <v>19</v>
      </c>
      <c r="E16" s="10">
        <v>59</v>
      </c>
      <c r="F16" s="10">
        <v>3.02</v>
      </c>
      <c r="G16" s="8">
        <f t="shared" si="0"/>
        <v>0.17818</v>
      </c>
      <c r="H16" s="28"/>
      <c r="I16" s="49">
        <f t="shared" si="1"/>
        <v>0</v>
      </c>
    </row>
    <row r="17" spans="1:9" ht="15">
      <c r="A17" s="197"/>
      <c r="B17" s="199"/>
      <c r="C17" s="9" t="s">
        <v>12</v>
      </c>
      <c r="D17" s="199"/>
      <c r="E17" s="10">
        <v>57</v>
      </c>
      <c r="F17" s="10">
        <v>3.02</v>
      </c>
      <c r="G17" s="8">
        <f t="shared" si="0"/>
        <v>0.17214000000000002</v>
      </c>
      <c r="H17" s="28"/>
      <c r="I17" s="49">
        <f t="shared" si="1"/>
        <v>0</v>
      </c>
    </row>
    <row r="18" spans="1:9" ht="15">
      <c r="A18" s="197"/>
      <c r="B18" s="11" t="s">
        <v>20</v>
      </c>
      <c r="C18" s="9" t="s">
        <v>12</v>
      </c>
      <c r="D18" s="11" t="s">
        <v>21</v>
      </c>
      <c r="E18" s="10">
        <v>26</v>
      </c>
      <c r="F18" s="10">
        <v>3.17</v>
      </c>
      <c r="G18" s="8">
        <f t="shared" si="0"/>
        <v>0.08242000000000001</v>
      </c>
      <c r="H18" s="28"/>
      <c r="I18" s="49">
        <f t="shared" si="1"/>
        <v>0</v>
      </c>
    </row>
    <row r="19" spans="1:9" ht="15">
      <c r="A19" s="197"/>
      <c r="B19" s="189" t="s">
        <v>22</v>
      </c>
      <c r="C19" s="9" t="s">
        <v>23</v>
      </c>
      <c r="D19" s="189" t="s">
        <v>24</v>
      </c>
      <c r="E19" s="10">
        <v>135</v>
      </c>
      <c r="F19" s="10"/>
      <c r="G19" s="8">
        <f>E19*0.28*1000/(1000000)</f>
        <v>0.03780000000000001</v>
      </c>
      <c r="H19" s="28"/>
      <c r="I19" s="49">
        <f t="shared" si="1"/>
        <v>0</v>
      </c>
    </row>
    <row r="20" spans="1:9" ht="15">
      <c r="A20" s="197"/>
      <c r="B20" s="190"/>
      <c r="C20" s="9" t="s">
        <v>25</v>
      </c>
      <c r="D20" s="190"/>
      <c r="E20" s="10">
        <v>160</v>
      </c>
      <c r="F20" s="10"/>
      <c r="G20" s="8">
        <f>E20*0.28*1000/(1000000)</f>
        <v>0.044800000000000006</v>
      </c>
      <c r="H20" s="28"/>
      <c r="I20" s="49">
        <f t="shared" si="1"/>
        <v>0</v>
      </c>
    </row>
    <row r="21" spans="1:9" ht="15.75" thickBot="1">
      <c r="A21" s="198"/>
      <c r="B21" s="166"/>
      <c r="C21" s="12" t="s">
        <v>26</v>
      </c>
      <c r="D21" s="166"/>
      <c r="E21" s="13">
        <v>173</v>
      </c>
      <c r="F21" s="10"/>
      <c r="G21" s="8">
        <f>E21*0.28*1000/(1000000)</f>
        <v>0.048440000000000004</v>
      </c>
      <c r="H21" s="28"/>
      <c r="I21" s="49">
        <f t="shared" si="1"/>
        <v>0</v>
      </c>
    </row>
    <row r="22" spans="1:9" ht="15">
      <c r="A22" s="191" t="s">
        <v>27</v>
      </c>
      <c r="B22" s="142" t="s">
        <v>28</v>
      </c>
      <c r="C22" s="14" t="s">
        <v>16</v>
      </c>
      <c r="D22" s="142" t="s">
        <v>11</v>
      </c>
      <c r="E22" s="15">
        <v>85</v>
      </c>
      <c r="F22" s="10">
        <v>3.17</v>
      </c>
      <c r="G22" s="8">
        <f aca="true" t="shared" si="2" ref="G22:G40">E22*F22/1000</f>
        <v>0.26944999999999997</v>
      </c>
      <c r="H22" s="28"/>
      <c r="I22" s="49">
        <f t="shared" si="1"/>
        <v>0</v>
      </c>
    </row>
    <row r="23" spans="1:9" ht="15">
      <c r="A23" s="192"/>
      <c r="B23" s="177"/>
      <c r="C23" s="16" t="s">
        <v>12</v>
      </c>
      <c r="D23" s="177"/>
      <c r="E23" s="17">
        <v>100</v>
      </c>
      <c r="F23" s="10">
        <v>3.17</v>
      </c>
      <c r="G23" s="8">
        <f t="shared" si="2"/>
        <v>0.317</v>
      </c>
      <c r="H23" s="28"/>
      <c r="I23" s="49">
        <f t="shared" si="1"/>
        <v>0</v>
      </c>
    </row>
    <row r="24" spans="1:9" ht="15">
      <c r="A24" s="192"/>
      <c r="B24" s="194" t="s">
        <v>29</v>
      </c>
      <c r="C24" s="9" t="s">
        <v>16</v>
      </c>
      <c r="D24" s="178" t="s">
        <v>17</v>
      </c>
      <c r="E24" s="17">
        <v>89</v>
      </c>
      <c r="F24" s="10">
        <v>3.16</v>
      </c>
      <c r="G24" s="8">
        <f t="shared" si="2"/>
        <v>0.28124</v>
      </c>
      <c r="H24" s="28"/>
      <c r="I24" s="49">
        <f t="shared" si="1"/>
        <v>0</v>
      </c>
    </row>
    <row r="25" spans="1:9" ht="15.75" thickBot="1">
      <c r="A25" s="193"/>
      <c r="B25" s="195"/>
      <c r="C25" s="12" t="s">
        <v>12</v>
      </c>
      <c r="D25" s="144"/>
      <c r="E25" s="18">
        <v>80</v>
      </c>
      <c r="F25" s="10">
        <v>3.16</v>
      </c>
      <c r="G25" s="8">
        <f t="shared" si="2"/>
        <v>0.2528</v>
      </c>
      <c r="H25" s="28"/>
      <c r="I25" s="49">
        <f t="shared" si="1"/>
        <v>0</v>
      </c>
    </row>
    <row r="26" spans="1:9" ht="15">
      <c r="A26" s="186" t="s">
        <v>30</v>
      </c>
      <c r="B26" s="142" t="s">
        <v>31</v>
      </c>
      <c r="C26" s="14" t="s">
        <v>16</v>
      </c>
      <c r="D26" s="142" t="s">
        <v>17</v>
      </c>
      <c r="E26" s="15">
        <v>125</v>
      </c>
      <c r="F26" s="10">
        <v>3.16</v>
      </c>
      <c r="G26" s="8">
        <f t="shared" si="2"/>
        <v>0.395</v>
      </c>
      <c r="H26" s="28"/>
      <c r="I26" s="49">
        <f t="shared" si="1"/>
        <v>0</v>
      </c>
    </row>
    <row r="27" spans="1:9" ht="15">
      <c r="A27" s="187"/>
      <c r="B27" s="177"/>
      <c r="C27" s="16" t="s">
        <v>12</v>
      </c>
      <c r="D27" s="177"/>
      <c r="E27" s="17">
        <v>101</v>
      </c>
      <c r="F27" s="10">
        <v>3.16</v>
      </c>
      <c r="G27" s="8">
        <f t="shared" si="2"/>
        <v>0.31916</v>
      </c>
      <c r="H27" s="28"/>
      <c r="I27" s="49">
        <f t="shared" si="1"/>
        <v>0</v>
      </c>
    </row>
    <row r="28" spans="1:9" ht="15">
      <c r="A28" s="187"/>
      <c r="B28" s="178" t="s">
        <v>32</v>
      </c>
      <c r="C28" s="16" t="s">
        <v>16</v>
      </c>
      <c r="D28" s="178" t="s">
        <v>17</v>
      </c>
      <c r="E28" s="17">
        <v>182</v>
      </c>
      <c r="F28" s="10">
        <v>3.16</v>
      </c>
      <c r="G28" s="8">
        <f t="shared" si="2"/>
        <v>0.57512</v>
      </c>
      <c r="H28" s="28"/>
      <c r="I28" s="49">
        <f t="shared" si="1"/>
        <v>0</v>
      </c>
    </row>
    <row r="29" spans="1:9" ht="15">
      <c r="A29" s="187"/>
      <c r="B29" s="177"/>
      <c r="C29" s="16" t="s">
        <v>12</v>
      </c>
      <c r="D29" s="177"/>
      <c r="E29" s="17">
        <v>155</v>
      </c>
      <c r="F29" s="10">
        <v>3.16</v>
      </c>
      <c r="G29" s="8">
        <f t="shared" si="2"/>
        <v>0.4898</v>
      </c>
      <c r="H29" s="28"/>
      <c r="I29" s="49">
        <f t="shared" si="1"/>
        <v>0</v>
      </c>
    </row>
    <row r="30" spans="1:9" ht="15">
      <c r="A30" s="187"/>
      <c r="B30" s="178" t="s">
        <v>33</v>
      </c>
      <c r="C30" s="16" t="s">
        <v>16</v>
      </c>
      <c r="D30" s="178" t="s">
        <v>17</v>
      </c>
      <c r="E30" s="17">
        <v>251</v>
      </c>
      <c r="F30" s="10">
        <v>3.16</v>
      </c>
      <c r="G30" s="8">
        <f t="shared" si="2"/>
        <v>0.7931600000000001</v>
      </c>
      <c r="H30" s="28"/>
      <c r="I30" s="49">
        <f t="shared" si="1"/>
        <v>0</v>
      </c>
    </row>
    <row r="31" spans="1:9" ht="15">
      <c r="A31" s="187"/>
      <c r="B31" s="177"/>
      <c r="C31" s="16" t="s">
        <v>12</v>
      </c>
      <c r="D31" s="177"/>
      <c r="E31" s="17">
        <v>210</v>
      </c>
      <c r="F31" s="10">
        <v>3.16</v>
      </c>
      <c r="G31" s="8">
        <f t="shared" si="2"/>
        <v>0.6636</v>
      </c>
      <c r="H31" s="28"/>
      <c r="I31" s="49">
        <f t="shared" si="1"/>
        <v>0</v>
      </c>
    </row>
    <row r="32" spans="1:9" ht="15">
      <c r="A32" s="187"/>
      <c r="B32" s="178" t="s">
        <v>34</v>
      </c>
      <c r="C32" s="16" t="s">
        <v>16</v>
      </c>
      <c r="D32" s="178" t="s">
        <v>17</v>
      </c>
      <c r="E32" s="17">
        <v>297</v>
      </c>
      <c r="F32" s="10">
        <v>3.16</v>
      </c>
      <c r="G32" s="8">
        <f t="shared" si="2"/>
        <v>0.9385200000000001</v>
      </c>
      <c r="H32" s="28"/>
      <c r="I32" s="49">
        <f t="shared" si="1"/>
        <v>0</v>
      </c>
    </row>
    <row r="33" spans="1:9" ht="15.75" thickBot="1">
      <c r="A33" s="188"/>
      <c r="B33" s="144"/>
      <c r="C33" s="19" t="s">
        <v>12</v>
      </c>
      <c r="D33" s="144"/>
      <c r="E33" s="18">
        <v>251</v>
      </c>
      <c r="F33" s="10">
        <v>3.16</v>
      </c>
      <c r="G33" s="8">
        <f t="shared" si="2"/>
        <v>0.7931600000000001</v>
      </c>
      <c r="H33" s="28"/>
      <c r="I33" s="49">
        <f t="shared" si="1"/>
        <v>0</v>
      </c>
    </row>
    <row r="34" spans="1:9" ht="39.75" customHeight="1">
      <c r="A34" s="179" t="s">
        <v>35</v>
      </c>
      <c r="B34" s="20" t="s">
        <v>36</v>
      </c>
      <c r="C34" s="14" t="s">
        <v>37</v>
      </c>
      <c r="D34" s="142" t="s">
        <v>38</v>
      </c>
      <c r="E34" s="15">
        <v>555</v>
      </c>
      <c r="F34" s="10">
        <v>2.54</v>
      </c>
      <c r="G34" s="8">
        <f t="shared" si="2"/>
        <v>1.4097</v>
      </c>
      <c r="H34" s="28"/>
      <c r="I34" s="49">
        <f t="shared" si="1"/>
        <v>0</v>
      </c>
    </row>
    <row r="35" spans="1:9" ht="30.75" customHeight="1">
      <c r="A35" s="180"/>
      <c r="B35" s="21" t="s">
        <v>36</v>
      </c>
      <c r="C35" s="16" t="s">
        <v>39</v>
      </c>
      <c r="D35" s="143"/>
      <c r="E35" s="17">
        <v>515</v>
      </c>
      <c r="F35" s="10">
        <v>2.54</v>
      </c>
      <c r="G35" s="8">
        <f t="shared" si="2"/>
        <v>1.3080999999999998</v>
      </c>
      <c r="H35" s="28"/>
      <c r="I35" s="49">
        <f t="shared" si="1"/>
        <v>0</v>
      </c>
    </row>
    <row r="36" spans="1:9" ht="31.5" customHeight="1">
      <c r="A36" s="180"/>
      <c r="B36" s="21" t="s">
        <v>36</v>
      </c>
      <c r="C36" s="16" t="s">
        <v>40</v>
      </c>
      <c r="D36" s="143"/>
      <c r="E36" s="17">
        <v>455</v>
      </c>
      <c r="F36" s="10">
        <v>2.54</v>
      </c>
      <c r="G36" s="8">
        <f t="shared" si="2"/>
        <v>1.1557</v>
      </c>
      <c r="H36" s="28"/>
      <c r="I36" s="49">
        <f t="shared" si="1"/>
        <v>0</v>
      </c>
    </row>
    <row r="37" spans="1:9" ht="27" customHeight="1">
      <c r="A37" s="180"/>
      <c r="B37" s="21" t="s">
        <v>36</v>
      </c>
      <c r="C37" s="16" t="s">
        <v>41</v>
      </c>
      <c r="D37" s="177"/>
      <c r="E37" s="17">
        <v>455</v>
      </c>
      <c r="F37" s="10">
        <v>2.54</v>
      </c>
      <c r="G37" s="8">
        <f t="shared" si="2"/>
        <v>1.1557</v>
      </c>
      <c r="H37" s="28"/>
      <c r="I37" s="49">
        <f t="shared" si="1"/>
        <v>0</v>
      </c>
    </row>
    <row r="38" spans="1:9" ht="15">
      <c r="A38" s="180"/>
      <c r="B38" s="182" t="s">
        <v>42</v>
      </c>
      <c r="C38" s="16" t="s">
        <v>16</v>
      </c>
      <c r="D38" s="22" t="s">
        <v>43</v>
      </c>
      <c r="E38" s="17">
        <v>366</v>
      </c>
      <c r="F38" s="10">
        <v>3.16</v>
      </c>
      <c r="G38" s="8">
        <f t="shared" si="2"/>
        <v>1.15656</v>
      </c>
      <c r="H38" s="28"/>
      <c r="I38" s="49">
        <f t="shared" si="1"/>
        <v>0</v>
      </c>
    </row>
    <row r="39" spans="1:9" ht="15">
      <c r="A39" s="180"/>
      <c r="B39" s="182"/>
      <c r="C39" s="183" t="s">
        <v>12</v>
      </c>
      <c r="D39" s="22" t="s">
        <v>43</v>
      </c>
      <c r="E39" s="17">
        <v>301</v>
      </c>
      <c r="F39" s="10">
        <v>3.16</v>
      </c>
      <c r="G39" s="8">
        <f t="shared" si="2"/>
        <v>0.9511600000000001</v>
      </c>
      <c r="H39" s="28"/>
      <c r="I39" s="49">
        <f t="shared" si="1"/>
        <v>0</v>
      </c>
    </row>
    <row r="40" spans="1:9" ht="15">
      <c r="A40" s="180"/>
      <c r="B40" s="182"/>
      <c r="C40" s="183"/>
      <c r="D40" s="11" t="s">
        <v>44</v>
      </c>
      <c r="E40" s="17">
        <v>301</v>
      </c>
      <c r="F40" s="10">
        <v>2.81</v>
      </c>
      <c r="G40" s="8">
        <f t="shared" si="2"/>
        <v>0.8458100000000001</v>
      </c>
      <c r="H40" s="28"/>
      <c r="I40" s="49">
        <f t="shared" si="1"/>
        <v>0</v>
      </c>
    </row>
    <row r="41" spans="1:9" ht="15">
      <c r="A41" s="180"/>
      <c r="B41" s="182"/>
      <c r="C41" s="183"/>
      <c r="D41" s="11" t="s">
        <v>24</v>
      </c>
      <c r="E41" s="17">
        <v>301</v>
      </c>
      <c r="F41" s="10"/>
      <c r="G41" s="8"/>
      <c r="H41" s="28"/>
      <c r="I41" s="49">
        <f t="shared" si="1"/>
        <v>0</v>
      </c>
    </row>
    <row r="42" spans="1:9" ht="15">
      <c r="A42" s="180"/>
      <c r="B42" s="182"/>
      <c r="C42" s="183"/>
      <c r="D42" s="11" t="s">
        <v>45</v>
      </c>
      <c r="E42" s="17">
        <v>301</v>
      </c>
      <c r="F42" s="10">
        <v>3.1</v>
      </c>
      <c r="G42" s="8">
        <f aca="true" t="shared" si="3" ref="G42:G58">E42*F42/1000</f>
        <v>0.9331</v>
      </c>
      <c r="H42" s="28"/>
      <c r="I42" s="49">
        <f t="shared" si="1"/>
        <v>0</v>
      </c>
    </row>
    <row r="43" spans="1:9" ht="15">
      <c r="A43" s="180"/>
      <c r="B43" s="184" t="s">
        <v>46</v>
      </c>
      <c r="C43" s="16" t="s">
        <v>47</v>
      </c>
      <c r="D43" s="178" t="s">
        <v>43</v>
      </c>
      <c r="E43" s="17">
        <v>263</v>
      </c>
      <c r="F43" s="10">
        <v>2.54</v>
      </c>
      <c r="G43" s="8">
        <f t="shared" si="3"/>
        <v>0.66802</v>
      </c>
      <c r="H43" s="28"/>
      <c r="I43" s="49">
        <f t="shared" si="1"/>
        <v>0</v>
      </c>
    </row>
    <row r="44" spans="1:9" ht="15.75" thickBot="1">
      <c r="A44" s="181"/>
      <c r="B44" s="185"/>
      <c r="C44" s="19" t="s">
        <v>12</v>
      </c>
      <c r="D44" s="144"/>
      <c r="E44" s="18">
        <v>247</v>
      </c>
      <c r="F44" s="10">
        <v>2.54</v>
      </c>
      <c r="G44" s="8">
        <f t="shared" si="3"/>
        <v>0.62738</v>
      </c>
      <c r="H44" s="28"/>
      <c r="I44" s="49">
        <f t="shared" si="1"/>
        <v>0</v>
      </c>
    </row>
    <row r="45" spans="1:9" ht="15">
      <c r="A45" s="167" t="s">
        <v>48</v>
      </c>
      <c r="B45" s="170" t="s">
        <v>49</v>
      </c>
      <c r="C45" s="14" t="s">
        <v>16</v>
      </c>
      <c r="D45" s="142" t="s">
        <v>11</v>
      </c>
      <c r="E45" s="15">
        <v>25</v>
      </c>
      <c r="F45" s="10">
        <v>3.17</v>
      </c>
      <c r="G45" s="8">
        <f t="shared" si="3"/>
        <v>0.07925</v>
      </c>
      <c r="H45" s="28"/>
      <c r="I45" s="49">
        <f t="shared" si="1"/>
        <v>0</v>
      </c>
    </row>
    <row r="46" spans="1:9" ht="15">
      <c r="A46" s="168"/>
      <c r="B46" s="171"/>
      <c r="C46" s="16" t="s">
        <v>50</v>
      </c>
      <c r="D46" s="143"/>
      <c r="E46" s="17">
        <v>15</v>
      </c>
      <c r="F46" s="10">
        <v>3.17</v>
      </c>
      <c r="G46" s="8">
        <f t="shared" si="3"/>
        <v>0.047549999999999995</v>
      </c>
      <c r="H46" s="28"/>
      <c r="I46" s="49">
        <f t="shared" si="1"/>
        <v>0</v>
      </c>
    </row>
    <row r="47" spans="1:9" ht="15">
      <c r="A47" s="168"/>
      <c r="B47" s="171"/>
      <c r="C47" s="16" t="s">
        <v>51</v>
      </c>
      <c r="D47" s="143"/>
      <c r="E47" s="17">
        <v>12</v>
      </c>
      <c r="F47" s="10">
        <v>3.17</v>
      </c>
      <c r="G47" s="8">
        <f t="shared" si="3"/>
        <v>0.03804</v>
      </c>
      <c r="H47" s="28"/>
      <c r="I47" s="49">
        <f t="shared" si="1"/>
        <v>0</v>
      </c>
    </row>
    <row r="48" spans="1:9" ht="15.75" thickBot="1">
      <c r="A48" s="169"/>
      <c r="B48" s="172"/>
      <c r="C48" s="19" t="s">
        <v>52</v>
      </c>
      <c r="D48" s="144"/>
      <c r="E48" s="18">
        <v>11</v>
      </c>
      <c r="F48" s="10">
        <v>3.17</v>
      </c>
      <c r="G48" s="8">
        <f t="shared" si="3"/>
        <v>0.03487</v>
      </c>
      <c r="H48" s="28"/>
      <c r="I48" s="49">
        <f t="shared" si="1"/>
        <v>0</v>
      </c>
    </row>
    <row r="49" spans="1:9" ht="15">
      <c r="A49" s="173" t="s">
        <v>53</v>
      </c>
      <c r="B49" s="176" t="s">
        <v>54</v>
      </c>
      <c r="C49" s="14" t="s">
        <v>16</v>
      </c>
      <c r="D49" s="142" t="s">
        <v>11</v>
      </c>
      <c r="E49" s="15">
        <v>33</v>
      </c>
      <c r="F49" s="10">
        <v>3.17</v>
      </c>
      <c r="G49" s="8">
        <f t="shared" si="3"/>
        <v>0.10461</v>
      </c>
      <c r="H49" s="28"/>
      <c r="I49" s="49">
        <f t="shared" si="1"/>
        <v>0</v>
      </c>
    </row>
    <row r="50" spans="1:9" ht="15">
      <c r="A50" s="174"/>
      <c r="B50" s="163"/>
      <c r="C50" s="16" t="s">
        <v>50</v>
      </c>
      <c r="D50" s="143"/>
      <c r="E50" s="17">
        <v>25</v>
      </c>
      <c r="F50" s="10">
        <v>3.17</v>
      </c>
      <c r="G50" s="8">
        <f t="shared" si="3"/>
        <v>0.07925</v>
      </c>
      <c r="H50" s="28"/>
      <c r="I50" s="49">
        <f t="shared" si="1"/>
        <v>0</v>
      </c>
    </row>
    <row r="51" spans="1:9" ht="15">
      <c r="A51" s="174"/>
      <c r="B51" s="163"/>
      <c r="C51" s="16" t="s">
        <v>51</v>
      </c>
      <c r="D51" s="143"/>
      <c r="E51" s="17">
        <v>23</v>
      </c>
      <c r="F51" s="10">
        <v>3.17</v>
      </c>
      <c r="G51" s="8">
        <f t="shared" si="3"/>
        <v>0.07291</v>
      </c>
      <c r="H51" s="28"/>
      <c r="I51" s="49">
        <f t="shared" si="1"/>
        <v>0</v>
      </c>
    </row>
    <row r="52" spans="1:9" ht="15.75" thickBot="1">
      <c r="A52" s="174"/>
      <c r="B52" s="163"/>
      <c r="C52" s="16" t="s">
        <v>52</v>
      </c>
      <c r="D52" s="144"/>
      <c r="E52" s="17">
        <v>17</v>
      </c>
      <c r="F52" s="10">
        <v>3.17</v>
      </c>
      <c r="G52" s="8">
        <f t="shared" si="3"/>
        <v>0.05389</v>
      </c>
      <c r="H52" s="28"/>
      <c r="I52" s="49">
        <f t="shared" si="1"/>
        <v>0</v>
      </c>
    </row>
    <row r="53" spans="1:9" ht="15">
      <c r="A53" s="174"/>
      <c r="B53" s="163" t="s">
        <v>55</v>
      </c>
      <c r="C53" s="16" t="s">
        <v>16</v>
      </c>
      <c r="D53" s="142" t="s">
        <v>11</v>
      </c>
      <c r="E53" s="17">
        <v>32</v>
      </c>
      <c r="F53" s="10">
        <v>3.17</v>
      </c>
      <c r="G53" s="8">
        <f t="shared" si="3"/>
        <v>0.10144</v>
      </c>
      <c r="H53" s="28"/>
      <c r="I53" s="49">
        <f t="shared" si="1"/>
        <v>0</v>
      </c>
    </row>
    <row r="54" spans="1:9" ht="15">
      <c r="A54" s="174"/>
      <c r="B54" s="163"/>
      <c r="C54" s="16" t="s">
        <v>12</v>
      </c>
      <c r="D54" s="177"/>
      <c r="E54" s="17">
        <v>36</v>
      </c>
      <c r="F54" s="10">
        <v>3.17</v>
      </c>
      <c r="G54" s="8">
        <f t="shared" si="3"/>
        <v>0.11412</v>
      </c>
      <c r="H54" s="28"/>
      <c r="I54" s="49">
        <f t="shared" si="1"/>
        <v>0</v>
      </c>
    </row>
    <row r="55" spans="1:9" ht="15">
      <c r="A55" s="174"/>
      <c r="B55" s="163" t="s">
        <v>56</v>
      </c>
      <c r="C55" s="16" t="s">
        <v>16</v>
      </c>
      <c r="D55" s="178" t="s">
        <v>11</v>
      </c>
      <c r="E55" s="17">
        <v>37</v>
      </c>
      <c r="F55" s="10">
        <v>3.17</v>
      </c>
      <c r="G55" s="8">
        <f t="shared" si="3"/>
        <v>0.11728999999999999</v>
      </c>
      <c r="H55" s="28"/>
      <c r="I55" s="49">
        <f t="shared" si="1"/>
        <v>0</v>
      </c>
    </row>
    <row r="56" spans="1:9" ht="15.75" thickBot="1">
      <c r="A56" s="174"/>
      <c r="B56" s="163"/>
      <c r="C56" s="16" t="s">
        <v>12</v>
      </c>
      <c r="D56" s="144"/>
      <c r="E56" s="17">
        <v>36</v>
      </c>
      <c r="F56" s="10">
        <v>3.17</v>
      </c>
      <c r="G56" s="8">
        <f t="shared" si="3"/>
        <v>0.11412</v>
      </c>
      <c r="H56" s="28"/>
      <c r="I56" s="49">
        <f t="shared" si="1"/>
        <v>0</v>
      </c>
    </row>
    <row r="57" spans="1:9" ht="15">
      <c r="A57" s="174"/>
      <c r="B57" s="163" t="s">
        <v>57</v>
      </c>
      <c r="C57" s="16" t="s">
        <v>16</v>
      </c>
      <c r="D57" s="165" t="s">
        <v>11</v>
      </c>
      <c r="E57" s="17">
        <v>45</v>
      </c>
      <c r="F57" s="10">
        <v>3.17</v>
      </c>
      <c r="G57" s="8">
        <f t="shared" si="3"/>
        <v>0.14265</v>
      </c>
      <c r="H57" s="28"/>
      <c r="I57" s="49">
        <f t="shared" si="1"/>
        <v>0</v>
      </c>
    </row>
    <row r="58" spans="1:9" ht="15.75" thickBot="1">
      <c r="A58" s="175"/>
      <c r="B58" s="164"/>
      <c r="C58" s="19" t="s">
        <v>12</v>
      </c>
      <c r="D58" s="166"/>
      <c r="E58" s="18">
        <v>46</v>
      </c>
      <c r="F58" s="13">
        <v>3.17</v>
      </c>
      <c r="G58" s="23">
        <f t="shared" si="3"/>
        <v>0.14582</v>
      </c>
      <c r="H58" s="28"/>
      <c r="I58" s="49">
        <f t="shared" si="1"/>
        <v>0</v>
      </c>
    </row>
  </sheetData>
  <sheetProtection/>
  <mergeCells count="44">
    <mergeCell ref="B16:B17"/>
    <mergeCell ref="D16:D17"/>
    <mergeCell ref="B8:B9"/>
    <mergeCell ref="B10:B11"/>
    <mergeCell ref="B12:B13"/>
    <mergeCell ref="D12:D15"/>
    <mergeCell ref="B14:B15"/>
    <mergeCell ref="B19:B21"/>
    <mergeCell ref="D19:D21"/>
    <mergeCell ref="A22:A25"/>
    <mergeCell ref="B22:B23"/>
    <mergeCell ref="D22:D23"/>
    <mergeCell ref="B24:B25"/>
    <mergeCell ref="D24:D25"/>
    <mergeCell ref="A6:A21"/>
    <mergeCell ref="B6:B7"/>
    <mergeCell ref="D6:D11"/>
    <mergeCell ref="A26:A33"/>
    <mergeCell ref="B26:B27"/>
    <mergeCell ref="D26:D27"/>
    <mergeCell ref="B28:B29"/>
    <mergeCell ref="D28:D29"/>
    <mergeCell ref="B30:B31"/>
    <mergeCell ref="D30:D31"/>
    <mergeCell ref="B32:B33"/>
    <mergeCell ref="D32:D33"/>
    <mergeCell ref="B55:B56"/>
    <mergeCell ref="D55:D56"/>
    <mergeCell ref="A34:A44"/>
    <mergeCell ref="D34:D37"/>
    <mergeCell ref="B38:B42"/>
    <mergeCell ref="C39:C42"/>
    <mergeCell ref="B43:B44"/>
    <mergeCell ref="D43:D44"/>
    <mergeCell ref="B57:B58"/>
    <mergeCell ref="D57:D58"/>
    <mergeCell ref="A45:A48"/>
    <mergeCell ref="B45:B48"/>
    <mergeCell ref="D45:D48"/>
    <mergeCell ref="A49:A58"/>
    <mergeCell ref="B49:B52"/>
    <mergeCell ref="D49:D52"/>
    <mergeCell ref="B53:B54"/>
    <mergeCell ref="D53:D5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G39"/>
  <sheetViews>
    <sheetView zoomScale="70" zoomScaleNormal="70" zoomScalePageLayoutView="0" workbookViewId="0" topLeftCell="A16">
      <selection activeCell="G22" sqref="G22"/>
    </sheetView>
  </sheetViews>
  <sheetFormatPr defaultColWidth="11.421875" defaultRowHeight="15"/>
  <cols>
    <col min="3" max="3" width="13.8515625" style="0" customWidth="1"/>
    <col min="4" max="4" width="25.8515625" style="0" customWidth="1"/>
    <col min="5" max="5" width="15.57421875" style="0" customWidth="1"/>
    <col min="6" max="6" width="15.140625" style="0" customWidth="1"/>
    <col min="7" max="7" width="29.28125" style="0" customWidth="1"/>
  </cols>
  <sheetData>
    <row r="3" spans="4:6" ht="15">
      <c r="D3" s="205" t="s">
        <v>139</v>
      </c>
      <c r="E3" s="205"/>
      <c r="F3" s="205"/>
    </row>
    <row r="4" ht="15.75" thickBot="1"/>
    <row r="5" spans="5:6" ht="15.75" thickBot="1">
      <c r="E5" s="203" t="s">
        <v>141</v>
      </c>
      <c r="F5" s="204"/>
    </row>
    <row r="6" spans="3:7" ht="37.5" customHeight="1" thickBot="1" thickTop="1">
      <c r="C6" s="98" t="s">
        <v>135</v>
      </c>
      <c r="D6" s="159" t="s">
        <v>144</v>
      </c>
      <c r="E6" s="161" t="s">
        <v>142</v>
      </c>
      <c r="F6" s="162" t="s">
        <v>65</v>
      </c>
      <c r="G6" s="5" t="s">
        <v>67</v>
      </c>
    </row>
    <row r="7" spans="3:7" ht="16.5" thickBot="1" thickTop="1">
      <c r="C7" s="99" t="s">
        <v>136</v>
      </c>
      <c r="D7" s="101">
        <v>15.37</v>
      </c>
      <c r="E7" s="53"/>
      <c r="F7" s="53"/>
      <c r="G7" s="104">
        <f>D7*E7*F7/10^6</f>
        <v>0</v>
      </c>
    </row>
    <row r="8" spans="3:7" ht="30.75" thickBot="1">
      <c r="C8" s="99" t="s">
        <v>137</v>
      </c>
      <c r="D8" s="102">
        <v>24.38</v>
      </c>
      <c r="E8" s="55"/>
      <c r="F8" s="55"/>
      <c r="G8" s="10"/>
    </row>
    <row r="9" spans="3:7" ht="30.75" thickBot="1">
      <c r="C9" s="100" t="s">
        <v>138</v>
      </c>
      <c r="D9" s="103">
        <v>19.47</v>
      </c>
      <c r="E9" s="94"/>
      <c r="F9" s="94"/>
      <c r="G9" s="13"/>
    </row>
    <row r="10" ht="15.75" thickTop="1"/>
    <row r="12" spans="4:6" ht="15">
      <c r="D12" s="205" t="s">
        <v>140</v>
      </c>
      <c r="E12" s="205"/>
      <c r="F12" s="205"/>
    </row>
    <row r="13" ht="15.75" thickBot="1">
      <c r="D13" s="2"/>
    </row>
    <row r="14" spans="5:7" ht="15.75" thickBot="1">
      <c r="E14" s="203" t="s">
        <v>141</v>
      </c>
      <c r="F14" s="204"/>
      <c r="G14" s="74"/>
    </row>
    <row r="15" spans="4:7" ht="33.75" thickBot="1">
      <c r="D15" s="160" t="s">
        <v>145</v>
      </c>
      <c r="E15" s="116" t="s">
        <v>143</v>
      </c>
      <c r="F15" s="117" t="s">
        <v>65</v>
      </c>
      <c r="G15" s="5" t="s">
        <v>67</v>
      </c>
    </row>
    <row r="16" spans="4:7" ht="15.75" thickBot="1">
      <c r="D16" s="106">
        <v>45.34</v>
      </c>
      <c r="E16" s="107"/>
      <c r="F16" s="108"/>
      <c r="G16" s="105">
        <f>D16*E16*F16/10^6</f>
        <v>0</v>
      </c>
    </row>
    <row r="19" spans="4:7" ht="15">
      <c r="D19" s="206" t="s">
        <v>153</v>
      </c>
      <c r="E19" s="206"/>
      <c r="F19" s="206"/>
      <c r="G19" s="109"/>
    </row>
    <row r="21" ht="15.75" thickBot="1"/>
    <row r="22" spans="4:7" ht="63.75" thickBot="1">
      <c r="D22" s="117" t="s">
        <v>4</v>
      </c>
      <c r="E22" s="117" t="s">
        <v>151</v>
      </c>
      <c r="F22" s="96" t="s">
        <v>152</v>
      </c>
      <c r="G22" s="85" t="s">
        <v>67</v>
      </c>
    </row>
    <row r="23" spans="4:7" ht="15">
      <c r="D23" s="101" t="s">
        <v>146</v>
      </c>
      <c r="E23" s="110">
        <v>3.206</v>
      </c>
      <c r="F23" s="111"/>
      <c r="G23" s="7">
        <f>E23*F23/1000</f>
        <v>0</v>
      </c>
    </row>
    <row r="24" spans="4:7" ht="15">
      <c r="D24" s="102" t="s">
        <v>147</v>
      </c>
      <c r="E24" s="112">
        <v>3.151</v>
      </c>
      <c r="F24" s="113"/>
      <c r="G24" s="10">
        <f>E24*F24/1000</f>
        <v>0</v>
      </c>
    </row>
    <row r="25" spans="4:7" ht="15">
      <c r="D25" s="102" t="s">
        <v>148</v>
      </c>
      <c r="E25" s="112">
        <v>3.114</v>
      </c>
      <c r="F25" s="113"/>
      <c r="G25" s="10">
        <f>E25*F25/1000</f>
        <v>0</v>
      </c>
    </row>
    <row r="26" spans="4:7" ht="30">
      <c r="D26" s="102" t="s">
        <v>149</v>
      </c>
      <c r="E26" s="112">
        <v>3.015</v>
      </c>
      <c r="F26" s="113"/>
      <c r="G26" s="10">
        <f>E26*F26/1000</f>
        <v>0</v>
      </c>
    </row>
    <row r="27" spans="4:7" ht="15.75" thickBot="1">
      <c r="D27" s="103" t="s">
        <v>150</v>
      </c>
      <c r="E27" s="114">
        <v>2.75</v>
      </c>
      <c r="F27" s="115"/>
      <c r="G27" s="13">
        <f>E27*F27/1000</f>
        <v>0</v>
      </c>
    </row>
    <row r="30" spans="4:6" ht="15">
      <c r="D30" s="202" t="s">
        <v>163</v>
      </c>
      <c r="E30" s="202"/>
      <c r="F30" s="202"/>
    </row>
    <row r="32" ht="15.75" thickBot="1"/>
    <row r="33" spans="4:7" ht="15">
      <c r="D33" s="207" t="s">
        <v>154</v>
      </c>
      <c r="E33" s="124" t="s">
        <v>155</v>
      </c>
      <c r="F33" s="126" t="s">
        <v>64</v>
      </c>
      <c r="G33" s="200" t="s">
        <v>67</v>
      </c>
    </row>
    <row r="34" spans="4:7" ht="15.75" thickBot="1">
      <c r="D34" s="208"/>
      <c r="E34" s="125" t="s">
        <v>156</v>
      </c>
      <c r="F34" s="127" t="s">
        <v>162</v>
      </c>
      <c r="G34" s="201"/>
    </row>
    <row r="35" spans="4:7" ht="15">
      <c r="D35" s="118" t="s">
        <v>157</v>
      </c>
      <c r="E35" s="119">
        <v>2.44</v>
      </c>
      <c r="F35" s="111"/>
      <c r="G35" s="7">
        <f>E35*F35/2</f>
        <v>0</v>
      </c>
    </row>
    <row r="36" spans="4:7" ht="15">
      <c r="D36" s="120" t="s">
        <v>158</v>
      </c>
      <c r="E36" s="121">
        <v>3.02</v>
      </c>
      <c r="F36" s="113"/>
      <c r="G36" s="10">
        <f>E36*F36/2</f>
        <v>0</v>
      </c>
    </row>
    <row r="37" spans="4:7" ht="15">
      <c r="D37" s="120" t="s">
        <v>159</v>
      </c>
      <c r="E37" s="121">
        <v>2.78</v>
      </c>
      <c r="F37" s="113"/>
      <c r="G37" s="10">
        <f>E37*F37/2</f>
        <v>0</v>
      </c>
    </row>
    <row r="38" spans="4:7" ht="15">
      <c r="D38" s="120" t="s">
        <v>160</v>
      </c>
      <c r="E38" s="121">
        <v>4.32</v>
      </c>
      <c r="F38" s="113"/>
      <c r="G38" s="10">
        <f>E38*F38/2</f>
        <v>0</v>
      </c>
    </row>
    <row r="39" spans="4:7" ht="15.75" thickBot="1">
      <c r="D39" s="122" t="s">
        <v>161</v>
      </c>
      <c r="E39" s="123">
        <v>0.64</v>
      </c>
      <c r="F39" s="115"/>
      <c r="G39" s="13">
        <f>E39*F39/2</f>
        <v>0</v>
      </c>
    </row>
  </sheetData>
  <sheetProtection/>
  <mergeCells count="8">
    <mergeCell ref="D3:F3"/>
    <mergeCell ref="D12:F12"/>
    <mergeCell ref="D19:F19"/>
    <mergeCell ref="D33:D34"/>
    <mergeCell ref="G33:G34"/>
    <mergeCell ref="D30:F30"/>
    <mergeCell ref="E5:F5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8"/>
  <sheetViews>
    <sheetView zoomScalePageLayoutView="0" workbookViewId="0" topLeftCell="B1">
      <selection activeCell="E18" sqref="E18"/>
    </sheetView>
  </sheetViews>
  <sheetFormatPr defaultColWidth="11.421875" defaultRowHeight="15"/>
  <cols>
    <col min="3" max="3" width="25.7109375" style="0" customWidth="1"/>
    <col min="4" max="4" width="32.28125" style="0" customWidth="1"/>
    <col min="5" max="5" width="14.00390625" style="0" customWidth="1"/>
    <col min="7" max="7" width="22.8515625" style="0" customWidth="1"/>
  </cols>
  <sheetData>
    <row r="1" ht="15.75" thickBot="1"/>
    <row r="2" spans="4:7" ht="15">
      <c r="D2" s="40" t="s">
        <v>64</v>
      </c>
      <c r="E2" s="209" t="s">
        <v>77</v>
      </c>
      <c r="F2" s="209"/>
      <c r="G2" s="50"/>
    </row>
    <row r="3" spans="3:7" ht="15.75" thickBot="1">
      <c r="C3" s="2" t="s">
        <v>70</v>
      </c>
      <c r="D3" s="42" t="s">
        <v>73</v>
      </c>
      <c r="E3" s="43" t="s">
        <v>71</v>
      </c>
      <c r="F3" s="43" t="s">
        <v>72</v>
      </c>
      <c r="G3" s="51" t="s">
        <v>66</v>
      </c>
    </row>
    <row r="4" ht="15.75" thickBot="1"/>
    <row r="5" spans="3:7" ht="15">
      <c r="C5" s="44" t="s">
        <v>38</v>
      </c>
      <c r="D5" s="29"/>
      <c r="E5" s="31">
        <v>56.1</v>
      </c>
      <c r="F5" s="32">
        <v>48</v>
      </c>
      <c r="G5" s="37">
        <f>D5*1000*4.19*10^10/10^12*E5</f>
        <v>0</v>
      </c>
    </row>
    <row r="6" spans="3:7" ht="15">
      <c r="C6" s="45" t="s">
        <v>74</v>
      </c>
      <c r="D6" s="28"/>
      <c r="E6" s="33">
        <v>63.1</v>
      </c>
      <c r="F6" s="34">
        <v>47.3</v>
      </c>
      <c r="G6" s="38">
        <f>D6*1000*4.19*10^10/10^12*E6</f>
        <v>0</v>
      </c>
    </row>
    <row r="7" spans="3:7" ht="15">
      <c r="C7" s="45" t="s">
        <v>75</v>
      </c>
      <c r="D7" s="28"/>
      <c r="E7" s="33">
        <v>74.1</v>
      </c>
      <c r="F7" s="34">
        <v>43</v>
      </c>
      <c r="G7" s="38">
        <f>D7*1000*4.19*10^10/10^12*E7</f>
        <v>0</v>
      </c>
    </row>
    <row r="8" spans="3:7" ht="15.75" thickBot="1">
      <c r="C8" s="46" t="s">
        <v>76</v>
      </c>
      <c r="D8" s="30"/>
      <c r="E8" s="35">
        <v>74.1</v>
      </c>
      <c r="F8" s="36">
        <v>43</v>
      </c>
      <c r="G8" s="39">
        <f>D8*1000*4.19*10^10/10^12*E8</f>
        <v>0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11"/>
  <sheetViews>
    <sheetView zoomScalePageLayoutView="0" workbookViewId="0" topLeftCell="A1">
      <selection activeCell="F9" sqref="F9"/>
    </sheetView>
  </sheetViews>
  <sheetFormatPr defaultColWidth="11.421875" defaultRowHeight="15"/>
  <cols>
    <col min="3" max="3" width="25.7109375" style="0" customWidth="1"/>
    <col min="4" max="4" width="32.28125" style="0" customWidth="1"/>
    <col min="5" max="5" width="20.7109375" style="0" customWidth="1"/>
    <col min="6" max="6" width="22.8515625" style="0" customWidth="1"/>
  </cols>
  <sheetData>
    <row r="1" ht="15.75" thickBot="1"/>
    <row r="2" spans="4:6" ht="15">
      <c r="D2" s="40" t="s">
        <v>64</v>
      </c>
      <c r="E2" s="41"/>
      <c r="F2" s="50"/>
    </row>
    <row r="3" spans="3:6" ht="15.75" thickBot="1">
      <c r="C3" s="2" t="s">
        <v>78</v>
      </c>
      <c r="D3" s="130" t="s">
        <v>84</v>
      </c>
      <c r="E3" s="43" t="s">
        <v>85</v>
      </c>
      <c r="F3" s="131" t="s">
        <v>66</v>
      </c>
    </row>
    <row r="4" ht="15.75" thickBot="1"/>
    <row r="5" spans="3:6" ht="15">
      <c r="C5" s="52" t="s">
        <v>79</v>
      </c>
      <c r="D5" s="53"/>
      <c r="E5" s="64">
        <v>0.026</v>
      </c>
      <c r="F5" s="59">
        <f>E5*D5/1000</f>
        <v>0</v>
      </c>
    </row>
    <row r="6" spans="3:6" ht="15">
      <c r="C6" s="54" t="s">
        <v>80</v>
      </c>
      <c r="D6" s="55"/>
      <c r="E6" s="65">
        <v>0.026</v>
      </c>
      <c r="F6" s="60">
        <f aca="true" t="shared" si="0" ref="F6:F11">E6*D6/1000</f>
        <v>0</v>
      </c>
    </row>
    <row r="7" spans="3:6" ht="15">
      <c r="C7" s="54" t="s">
        <v>81</v>
      </c>
      <c r="D7" s="55"/>
      <c r="E7" s="65">
        <v>0.085</v>
      </c>
      <c r="F7" s="10">
        <f t="shared" si="0"/>
        <v>0</v>
      </c>
    </row>
    <row r="8" spans="3:6" ht="15">
      <c r="C8" s="54" t="s">
        <v>82</v>
      </c>
      <c r="D8" s="55"/>
      <c r="E8" s="65">
        <v>0.069</v>
      </c>
      <c r="F8" s="62">
        <f t="shared" si="0"/>
        <v>0</v>
      </c>
    </row>
    <row r="9" spans="3:6" ht="15">
      <c r="C9" s="58" t="s">
        <v>83</v>
      </c>
      <c r="D9" s="57"/>
      <c r="E9" s="66">
        <v>0.045</v>
      </c>
      <c r="F9" s="61">
        <f>E9*D9/1000</f>
        <v>0</v>
      </c>
    </row>
    <row r="10" spans="3:6" ht="15">
      <c r="C10" s="58" t="s">
        <v>86</v>
      </c>
      <c r="D10" s="57"/>
      <c r="E10" s="66">
        <v>0.156</v>
      </c>
      <c r="F10" s="60">
        <f t="shared" si="0"/>
        <v>0</v>
      </c>
    </row>
    <row r="11" spans="3:6" ht="15.75" thickBot="1">
      <c r="C11" s="56" t="s">
        <v>87</v>
      </c>
      <c r="D11" s="63"/>
      <c r="E11" s="67">
        <v>0.206</v>
      </c>
      <c r="F11" s="1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F7"/>
  <sheetViews>
    <sheetView zoomScalePageLayoutView="0" workbookViewId="0" topLeftCell="A1">
      <selection activeCell="E22" sqref="E22"/>
    </sheetView>
  </sheetViews>
  <sheetFormatPr defaultColWidth="11.421875" defaultRowHeight="15"/>
  <cols>
    <col min="3" max="3" width="25.7109375" style="0" customWidth="1"/>
    <col min="4" max="4" width="32.28125" style="0" customWidth="1"/>
    <col min="5" max="5" width="20.7109375" style="0" customWidth="1"/>
    <col min="6" max="6" width="22.8515625" style="0" customWidth="1"/>
  </cols>
  <sheetData>
    <row r="2" spans="3:6" ht="15.75" thickBot="1">
      <c r="C2" s="210" t="s">
        <v>92</v>
      </c>
      <c r="D2" s="133" t="s">
        <v>64</v>
      </c>
      <c r="E2" s="134"/>
      <c r="F2" s="134"/>
    </row>
    <row r="3" spans="3:6" ht="39.75" customHeight="1" thickBot="1">
      <c r="C3" s="211"/>
      <c r="D3" s="132" t="s">
        <v>91</v>
      </c>
      <c r="E3" s="117" t="s">
        <v>164</v>
      </c>
      <c r="F3" s="85" t="s">
        <v>66</v>
      </c>
    </row>
    <row r="4" ht="15.75" thickBot="1"/>
    <row r="5" spans="3:6" ht="16.5" thickBot="1" thickTop="1">
      <c r="C5" s="68" t="s">
        <v>88</v>
      </c>
      <c r="D5" s="53"/>
      <c r="E5" s="71">
        <v>1241</v>
      </c>
      <c r="F5" s="59">
        <f>E5*D5/1000</f>
        <v>0</v>
      </c>
    </row>
    <row r="6" spans="3:6" ht="25.5" thickBot="1">
      <c r="C6" s="69" t="s">
        <v>89</v>
      </c>
      <c r="D6" s="57"/>
      <c r="E6" s="69">
        <v>744.7</v>
      </c>
      <c r="F6" s="60">
        <f>E6*D6/1000</f>
        <v>0</v>
      </c>
    </row>
    <row r="7" spans="3:6" ht="15.75" thickBot="1">
      <c r="C7" s="70" t="s">
        <v>90</v>
      </c>
      <c r="D7" s="63"/>
      <c r="E7" s="70">
        <v>320</v>
      </c>
      <c r="F7" s="18">
        <f>E7*D7/1000</f>
        <v>0</v>
      </c>
    </row>
    <row r="8" ht="15.75" thickTop="1"/>
  </sheetData>
  <sheetProtection/>
  <mergeCells count="1"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4:K9"/>
  <sheetViews>
    <sheetView zoomScalePageLayoutView="0" workbookViewId="0" topLeftCell="C1">
      <selection activeCell="F15" sqref="F15"/>
    </sheetView>
  </sheetViews>
  <sheetFormatPr defaultColWidth="11.421875" defaultRowHeight="15"/>
  <cols>
    <col min="5" max="7" width="14.140625" style="0" customWidth="1"/>
    <col min="8" max="8" width="15.57421875" style="0" customWidth="1"/>
    <col min="9" max="9" width="27.8515625" style="0" customWidth="1"/>
  </cols>
  <sheetData>
    <row r="3" ht="15.75" thickBot="1"/>
    <row r="4" spans="6:11" ht="15.75" thickBot="1">
      <c r="F4" s="215" t="s">
        <v>64</v>
      </c>
      <c r="G4" s="214"/>
      <c r="H4" s="212" t="s">
        <v>97</v>
      </c>
      <c r="I4" s="214"/>
      <c r="J4" s="212" t="s">
        <v>99</v>
      </c>
      <c r="K4" s="213"/>
    </row>
    <row r="5" spans="5:11" ht="18" thickBot="1">
      <c r="E5" s="135" t="s">
        <v>93</v>
      </c>
      <c r="F5" s="136" t="s">
        <v>101</v>
      </c>
      <c r="G5" s="137" t="s">
        <v>165</v>
      </c>
      <c r="H5" s="78" t="s">
        <v>98</v>
      </c>
      <c r="I5" s="78" t="s">
        <v>166</v>
      </c>
      <c r="J5" s="79"/>
      <c r="K5" s="80"/>
    </row>
    <row r="6" spans="5:11" ht="15">
      <c r="E6" s="72" t="s">
        <v>94</v>
      </c>
      <c r="F6" s="76"/>
      <c r="G6" s="81"/>
      <c r="H6" s="77">
        <v>27.4</v>
      </c>
      <c r="I6" s="77">
        <v>339.1</v>
      </c>
      <c r="J6" s="77">
        <f>F6*H6/1000</f>
        <v>0</v>
      </c>
      <c r="K6" s="62">
        <f>G6*I6/1000000</f>
        <v>0</v>
      </c>
    </row>
    <row r="7" spans="5:11" ht="15">
      <c r="E7" s="72" t="s">
        <v>95</v>
      </c>
      <c r="F7" s="28"/>
      <c r="G7" s="82"/>
      <c r="H7" s="9">
        <v>0.3</v>
      </c>
      <c r="I7" s="9">
        <v>3.7</v>
      </c>
      <c r="J7" s="9">
        <f>F7*H7/1000</f>
        <v>0</v>
      </c>
      <c r="K7" s="62">
        <f>G7*I7/1000000</f>
        <v>0</v>
      </c>
    </row>
    <row r="8" spans="5:11" ht="15.75" thickBot="1">
      <c r="E8" s="73" t="s">
        <v>96</v>
      </c>
      <c r="F8" s="30"/>
      <c r="G8" s="83"/>
      <c r="H8" s="75">
        <v>0</v>
      </c>
      <c r="I8" s="12">
        <v>0.25</v>
      </c>
      <c r="J8" s="12">
        <f>F8*H8/1000</f>
        <v>0</v>
      </c>
      <c r="K8" s="62">
        <f>G8*I8/1000000</f>
        <v>0</v>
      </c>
    </row>
    <row r="9" spans="9:11" ht="15">
      <c r="I9" s="2" t="s">
        <v>100</v>
      </c>
      <c r="J9">
        <f>J6+J7*21+J8*320</f>
        <v>0</v>
      </c>
      <c r="K9">
        <f>K6+K7*21+K8*320</f>
        <v>0</v>
      </c>
    </row>
  </sheetData>
  <sheetProtection/>
  <mergeCells count="3">
    <mergeCell ref="J4:K4"/>
    <mergeCell ref="H4:I4"/>
    <mergeCell ref="F4:G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4:H33"/>
  <sheetViews>
    <sheetView zoomScalePageLayoutView="0" workbookViewId="0" topLeftCell="A4">
      <selection activeCell="E17" sqref="E17"/>
    </sheetView>
  </sheetViews>
  <sheetFormatPr defaultColWidth="11.421875" defaultRowHeight="15"/>
  <cols>
    <col min="4" max="4" width="22.7109375" style="0" customWidth="1"/>
    <col min="5" max="5" width="24.421875" style="84" customWidth="1"/>
    <col min="6" max="6" width="26.421875" style="0" customWidth="1"/>
    <col min="7" max="7" width="24.7109375" style="0" customWidth="1"/>
    <col min="8" max="8" width="18.00390625" style="0" customWidth="1"/>
  </cols>
  <sheetData>
    <row r="3" ht="0.75" customHeight="1" thickBot="1"/>
    <row r="4" ht="18" customHeight="1" thickBot="1">
      <c r="F4" s="85" t="s">
        <v>64</v>
      </c>
    </row>
    <row r="5" spans="4:8" ht="53.25" customHeight="1" thickBot="1" thickTop="1">
      <c r="D5" s="88" t="s">
        <v>102</v>
      </c>
      <c r="E5" s="89" t="s">
        <v>129</v>
      </c>
      <c r="F5" s="95" t="s">
        <v>130</v>
      </c>
      <c r="G5" s="96" t="s">
        <v>131</v>
      </c>
      <c r="H5" s="97" t="s">
        <v>132</v>
      </c>
    </row>
    <row r="6" spans="4:8" ht="15">
      <c r="D6" s="90" t="s">
        <v>103</v>
      </c>
      <c r="E6" s="91">
        <v>13</v>
      </c>
      <c r="F6" s="53"/>
      <c r="G6" s="48">
        <v>0.0225</v>
      </c>
      <c r="H6" s="7">
        <f>E6*F6*G6*44/12</f>
        <v>0</v>
      </c>
    </row>
    <row r="7" spans="4:8" ht="15">
      <c r="D7" s="92" t="s">
        <v>104</v>
      </c>
      <c r="E7" s="11">
        <v>20</v>
      </c>
      <c r="F7" s="55"/>
      <c r="G7" s="11">
        <v>0.0225</v>
      </c>
      <c r="H7" s="10">
        <f aca="true" t="shared" si="0" ref="H7:H31">E7*F7*G7*44/12</f>
        <v>0</v>
      </c>
    </row>
    <row r="8" spans="4:8" ht="15">
      <c r="D8" s="92" t="s">
        <v>105</v>
      </c>
      <c r="E8" s="11">
        <v>16</v>
      </c>
      <c r="F8" s="55"/>
      <c r="G8" s="11">
        <v>0.0225</v>
      </c>
      <c r="H8" s="10">
        <f t="shared" si="0"/>
        <v>0</v>
      </c>
    </row>
    <row r="9" spans="4:8" ht="15">
      <c r="D9" s="92" t="s">
        <v>106</v>
      </c>
      <c r="E9" s="11">
        <v>14</v>
      </c>
      <c r="F9" s="55"/>
      <c r="G9" s="11">
        <v>0.0225</v>
      </c>
      <c r="H9" s="10">
        <f t="shared" si="0"/>
        <v>0</v>
      </c>
    </row>
    <row r="10" spans="4:8" ht="15">
      <c r="D10" s="92" t="s">
        <v>107</v>
      </c>
      <c r="E10" s="11">
        <v>13</v>
      </c>
      <c r="F10" s="55"/>
      <c r="G10" s="11">
        <v>0.0225</v>
      </c>
      <c r="H10" s="10">
        <f t="shared" si="0"/>
        <v>0</v>
      </c>
    </row>
    <row r="11" spans="4:8" ht="15">
      <c r="D11" s="92" t="s">
        <v>108</v>
      </c>
      <c r="E11" s="11">
        <v>9</v>
      </c>
      <c r="F11" s="55"/>
      <c r="G11" s="11">
        <v>0.0225</v>
      </c>
      <c r="H11" s="10">
        <f t="shared" si="0"/>
        <v>0</v>
      </c>
    </row>
    <row r="12" spans="4:8" ht="15">
      <c r="D12" s="92" t="s">
        <v>109</v>
      </c>
      <c r="E12" s="11">
        <v>15</v>
      </c>
      <c r="F12" s="55"/>
      <c r="G12" s="11">
        <v>0.0225</v>
      </c>
      <c r="H12" s="10">
        <f t="shared" si="0"/>
        <v>0</v>
      </c>
    </row>
    <row r="13" spans="4:8" ht="15">
      <c r="D13" s="92" t="s">
        <v>110</v>
      </c>
      <c r="E13" s="11">
        <v>24</v>
      </c>
      <c r="F13" s="55"/>
      <c r="G13" s="11">
        <v>0.0225</v>
      </c>
      <c r="H13" s="10">
        <f t="shared" si="0"/>
        <v>0</v>
      </c>
    </row>
    <row r="14" spans="4:8" ht="15">
      <c r="D14" s="92" t="s">
        <v>111</v>
      </c>
      <c r="E14" s="11">
        <v>7</v>
      </c>
      <c r="F14" s="55"/>
      <c r="G14" s="11">
        <v>0.0225</v>
      </c>
      <c r="H14" s="10">
        <f t="shared" si="0"/>
        <v>0</v>
      </c>
    </row>
    <row r="15" spans="4:8" ht="15">
      <c r="D15" s="92" t="s">
        <v>112</v>
      </c>
      <c r="E15" s="11">
        <v>23</v>
      </c>
      <c r="F15" s="55"/>
      <c r="G15" s="11">
        <v>0.0225</v>
      </c>
      <c r="H15" s="10">
        <f t="shared" si="0"/>
        <v>0</v>
      </c>
    </row>
    <row r="16" spans="4:8" ht="15">
      <c r="D16" s="92" t="s">
        <v>113</v>
      </c>
      <c r="E16" s="11">
        <v>32</v>
      </c>
      <c r="F16" s="55"/>
      <c r="G16" s="11">
        <v>0.0225</v>
      </c>
      <c r="H16" s="10">
        <f t="shared" si="0"/>
        <v>0</v>
      </c>
    </row>
    <row r="17" spans="4:8" ht="15">
      <c r="D17" s="92" t="s">
        <v>114</v>
      </c>
      <c r="E17" s="11">
        <v>25</v>
      </c>
      <c r="F17" s="55"/>
      <c r="G17" s="11">
        <v>0.0225</v>
      </c>
      <c r="H17" s="10">
        <f t="shared" si="0"/>
        <v>0</v>
      </c>
    </row>
    <row r="18" spans="4:8" ht="15">
      <c r="D18" s="92" t="s">
        <v>115</v>
      </c>
      <c r="E18" s="11">
        <v>33</v>
      </c>
      <c r="F18" s="55"/>
      <c r="G18" s="11">
        <v>0.0225</v>
      </c>
      <c r="H18" s="10">
        <f t="shared" si="0"/>
        <v>0</v>
      </c>
    </row>
    <row r="19" spans="4:8" ht="15">
      <c r="D19" s="92" t="s">
        <v>116</v>
      </c>
      <c r="E19" s="11">
        <v>25</v>
      </c>
      <c r="F19" s="55"/>
      <c r="G19" s="11">
        <v>0.0225</v>
      </c>
      <c r="H19" s="10">
        <f t="shared" si="0"/>
        <v>0</v>
      </c>
    </row>
    <row r="20" spans="4:8" ht="15">
      <c r="D20" s="92" t="s">
        <v>117</v>
      </c>
      <c r="E20" s="11">
        <v>40</v>
      </c>
      <c r="F20" s="55"/>
      <c r="G20" s="11">
        <v>0.0225</v>
      </c>
      <c r="H20" s="10">
        <f t="shared" si="0"/>
        <v>0</v>
      </c>
    </row>
    <row r="21" spans="4:8" ht="15">
      <c r="D21" s="92" t="s">
        <v>118</v>
      </c>
      <c r="E21" s="11">
        <v>31</v>
      </c>
      <c r="F21" s="55"/>
      <c r="G21" s="11">
        <v>0.0225</v>
      </c>
      <c r="H21" s="10">
        <f t="shared" si="0"/>
        <v>0</v>
      </c>
    </row>
    <row r="22" spans="4:8" ht="15">
      <c r="D22" s="92" t="s">
        <v>119</v>
      </c>
      <c r="E22" s="11">
        <v>43</v>
      </c>
      <c r="F22" s="55"/>
      <c r="G22" s="11">
        <v>0.0225</v>
      </c>
      <c r="H22" s="10">
        <f t="shared" si="0"/>
        <v>0</v>
      </c>
    </row>
    <row r="23" spans="4:8" ht="24.75">
      <c r="D23" s="92" t="s">
        <v>120</v>
      </c>
      <c r="E23" s="11">
        <v>19</v>
      </c>
      <c r="F23" s="55"/>
      <c r="G23" s="11">
        <v>0.0225</v>
      </c>
      <c r="H23" s="10">
        <f t="shared" si="0"/>
        <v>0</v>
      </c>
    </row>
    <row r="24" spans="4:8" ht="24.75">
      <c r="D24" s="92" t="s">
        <v>121</v>
      </c>
      <c r="E24" s="11">
        <v>35</v>
      </c>
      <c r="F24" s="55"/>
      <c r="G24" s="11">
        <v>0.0225</v>
      </c>
      <c r="H24" s="10">
        <f t="shared" si="0"/>
        <v>0</v>
      </c>
    </row>
    <row r="25" spans="4:8" ht="15">
      <c r="D25" s="92" t="s">
        <v>122</v>
      </c>
      <c r="E25" s="11">
        <v>25</v>
      </c>
      <c r="F25" s="55"/>
      <c r="G25" s="11">
        <v>0.0225</v>
      </c>
      <c r="H25" s="10">
        <f t="shared" si="0"/>
        <v>0</v>
      </c>
    </row>
    <row r="26" spans="4:8" ht="15">
      <c r="D26" s="92" t="s">
        <v>123</v>
      </c>
      <c r="E26" s="11">
        <v>24</v>
      </c>
      <c r="F26" s="55"/>
      <c r="G26" s="11">
        <v>0.0225</v>
      </c>
      <c r="H26" s="10">
        <f t="shared" si="0"/>
        <v>0</v>
      </c>
    </row>
    <row r="27" spans="4:8" ht="15">
      <c r="D27" s="92" t="s">
        <v>124</v>
      </c>
      <c r="E27" s="11">
        <v>30</v>
      </c>
      <c r="F27" s="55"/>
      <c r="G27" s="11">
        <v>0.0225</v>
      </c>
      <c r="H27" s="10">
        <f t="shared" si="0"/>
        <v>0</v>
      </c>
    </row>
    <row r="28" spans="4:8" ht="15">
      <c r="D28" s="92" t="s">
        <v>125</v>
      </c>
      <c r="E28" s="11">
        <v>19</v>
      </c>
      <c r="F28" s="55"/>
      <c r="G28" s="11">
        <v>0.0225</v>
      </c>
      <c r="H28" s="10">
        <f t="shared" si="0"/>
        <v>0</v>
      </c>
    </row>
    <row r="29" spans="4:8" ht="15">
      <c r="D29" s="92" t="s">
        <v>126</v>
      </c>
      <c r="E29" s="11">
        <v>12</v>
      </c>
      <c r="F29" s="55"/>
      <c r="G29" s="11">
        <v>0.0225</v>
      </c>
      <c r="H29" s="10">
        <f t="shared" si="0"/>
        <v>0</v>
      </c>
    </row>
    <row r="30" spans="4:8" ht="15">
      <c r="D30" s="92" t="s">
        <v>127</v>
      </c>
      <c r="E30" s="11">
        <v>13</v>
      </c>
      <c r="F30" s="55"/>
      <c r="G30" s="11">
        <v>0.0225</v>
      </c>
      <c r="H30" s="10">
        <f t="shared" si="0"/>
        <v>0</v>
      </c>
    </row>
    <row r="31" spans="4:8" ht="15.75" thickBot="1">
      <c r="D31" s="93" t="s">
        <v>128</v>
      </c>
      <c r="E31" s="47">
        <v>12</v>
      </c>
      <c r="F31" s="94"/>
      <c r="G31" s="47">
        <v>0.0225</v>
      </c>
      <c r="H31" s="13">
        <f t="shared" si="0"/>
        <v>0</v>
      </c>
    </row>
    <row r="32" ht="15.75" thickBot="1"/>
    <row r="33" spans="7:8" ht="15.75" thickBot="1">
      <c r="G33" s="86" t="s">
        <v>133</v>
      </c>
      <c r="H33" s="87">
        <f>SUM(H6:H31)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INERCO,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Calle - INERCO</dc:creator>
  <cp:keywords/>
  <dc:description/>
  <cp:lastModifiedBy>Administrador</cp:lastModifiedBy>
  <dcterms:created xsi:type="dcterms:W3CDTF">2012-12-19T12:07:35Z</dcterms:created>
  <dcterms:modified xsi:type="dcterms:W3CDTF">2014-05-12T10:33:01Z</dcterms:modified>
  <cp:category/>
  <cp:version/>
  <cp:contentType/>
  <cp:contentStatus/>
</cp:coreProperties>
</file>